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Итог кольцо" sheetId="1" r:id="rId1"/>
  </sheets>
  <externalReferences>
    <externalReference r:id="rId2"/>
  </externalReferences>
  <definedNames>
    <definedName name="date_">[1]const!$B$4</definedName>
    <definedName name="gs_">[1]const!$B$7</definedName>
    <definedName name="gsek">[1]const!$B$8</definedName>
    <definedName name="name">[1]const!$B$6</definedName>
    <definedName name="point_">[1]const!$B$5</definedName>
    <definedName name="sek">[1]const!$B$9</definedName>
  </definedNames>
  <calcPr calcId="125725"/>
</workbook>
</file>

<file path=xl/calcChain.xml><?xml version="1.0" encoding="utf-8"?>
<calcChain xmlns="http://schemas.openxmlformats.org/spreadsheetml/2006/main">
  <c r="E64" i="1"/>
  <c r="E63"/>
  <c r="E62"/>
  <c r="F60"/>
  <c r="G60" s="1"/>
  <c r="E60"/>
  <c r="D60"/>
  <c r="C60"/>
  <c r="F59"/>
  <c r="G59" s="1"/>
  <c r="E59"/>
  <c r="D59"/>
  <c r="C59"/>
  <c r="F58"/>
  <c r="G58" s="1"/>
  <c r="E58"/>
  <c r="D58"/>
  <c r="C58"/>
  <c r="F57"/>
  <c r="G57" s="1"/>
  <c r="E57"/>
  <c r="D57"/>
  <c r="C57"/>
  <c r="F56"/>
  <c r="G56" s="1"/>
  <c r="E56"/>
  <c r="D56"/>
  <c r="C56"/>
  <c r="G52"/>
  <c r="F52"/>
  <c r="E52"/>
  <c r="D52"/>
  <c r="C52"/>
  <c r="F51"/>
  <c r="G51" s="1"/>
  <c r="E51"/>
  <c r="D51"/>
  <c r="C51"/>
  <c r="G50"/>
  <c r="F50"/>
  <c r="E50"/>
  <c r="D50"/>
  <c r="C50"/>
  <c r="F49"/>
  <c r="G49" s="1"/>
  <c r="E49"/>
  <c r="D49"/>
  <c r="C49"/>
  <c r="F48"/>
  <c r="G48" s="1"/>
  <c r="E48"/>
  <c r="D48"/>
  <c r="C48"/>
  <c r="F47"/>
  <c r="G47" s="1"/>
  <c r="E47"/>
  <c r="D47"/>
  <c r="C47"/>
  <c r="F46"/>
  <c r="G46" s="1"/>
  <c r="E46"/>
  <c r="D46"/>
  <c r="C46"/>
  <c r="F45"/>
  <c r="G45" s="1"/>
  <c r="E45"/>
  <c r="D45"/>
  <c r="C45"/>
  <c r="F44"/>
  <c r="G44" s="1"/>
  <c r="E44"/>
  <c r="D44"/>
  <c r="C44"/>
  <c r="F43"/>
  <c r="G43" s="1"/>
  <c r="E43"/>
  <c r="D43"/>
  <c r="C43"/>
  <c r="G39"/>
  <c r="F39"/>
  <c r="E39"/>
  <c r="D39"/>
  <c r="C39"/>
  <c r="F38"/>
  <c r="G38" s="1"/>
  <c r="E38"/>
  <c r="D38"/>
  <c r="C38"/>
  <c r="G37"/>
  <c r="F37"/>
  <c r="E37"/>
  <c r="D37"/>
  <c r="C37"/>
  <c r="F36"/>
  <c r="G36" s="1"/>
  <c r="E36"/>
  <c r="D36"/>
  <c r="C36"/>
  <c r="F35"/>
  <c r="G35" s="1"/>
  <c r="E35"/>
  <c r="D35"/>
  <c r="C35"/>
  <c r="F34"/>
  <c r="G34" s="1"/>
  <c r="E34"/>
  <c r="D34"/>
  <c r="C34"/>
  <c r="F33"/>
  <c r="G33" s="1"/>
  <c r="E33"/>
  <c r="D33"/>
  <c r="C33"/>
  <c r="F29"/>
  <c r="G29" s="1"/>
  <c r="E29"/>
  <c r="D29"/>
  <c r="C29"/>
  <c r="F28"/>
  <c r="G28" s="1"/>
  <c r="D28"/>
  <c r="C28"/>
  <c r="F27"/>
  <c r="G27" s="1"/>
  <c r="E27"/>
  <c r="D27"/>
  <c r="C27"/>
  <c r="F26"/>
  <c r="G26" s="1"/>
  <c r="E26"/>
  <c r="D26"/>
  <c r="C26"/>
  <c r="G25"/>
  <c r="F25"/>
  <c r="E25"/>
  <c r="D25"/>
  <c r="C25"/>
  <c r="F24"/>
  <c r="G24" s="1"/>
  <c r="D24"/>
  <c r="C24"/>
  <c r="F23"/>
  <c r="G23" s="1"/>
  <c r="D23"/>
  <c r="C23"/>
  <c r="F22"/>
  <c r="G22" s="1"/>
  <c r="E22"/>
  <c r="D22"/>
  <c r="C22"/>
  <c r="D18"/>
  <c r="C18"/>
  <c r="B18"/>
  <c r="F18" s="1"/>
  <c r="G18" s="1"/>
  <c r="D17"/>
  <c r="C17"/>
  <c r="B17"/>
  <c r="F17" s="1"/>
  <c r="G17" s="1"/>
  <c r="E16"/>
  <c r="D16"/>
  <c r="B16"/>
  <c r="F16" s="1"/>
  <c r="G16" s="1"/>
  <c r="E15"/>
  <c r="D15"/>
  <c r="B15"/>
  <c r="F15" s="1"/>
  <c r="G15" s="1"/>
  <c r="F8"/>
  <c r="B8"/>
  <c r="A3"/>
  <c r="C15" l="1"/>
  <c r="E17"/>
  <c r="E18"/>
</calcChain>
</file>

<file path=xl/sharedStrings.xml><?xml version="1.0" encoding="utf-8"?>
<sst xmlns="http://schemas.openxmlformats.org/spreadsheetml/2006/main" count="27" uniqueCount="24">
  <si>
    <t>Лига аквабайка Пермского края</t>
  </si>
  <si>
    <t>Кольцевая гонка</t>
  </si>
  <si>
    <t>ИТОГОВЫЕ РЕЗУЛЬТАТЫ</t>
  </si>
  <si>
    <t>№</t>
  </si>
  <si>
    <t>Ст.</t>
  </si>
  <si>
    <t>Фамилия, имя</t>
  </si>
  <si>
    <t>Город</t>
  </si>
  <si>
    <t>Марка</t>
  </si>
  <si>
    <t>п/п</t>
  </si>
  <si>
    <t>аквабайка</t>
  </si>
  <si>
    <t>место</t>
  </si>
  <si>
    <t>очки</t>
  </si>
  <si>
    <t>Класс «ЮНИОРЫ»</t>
  </si>
  <si>
    <t>Класс Runabout «Любители»</t>
  </si>
  <si>
    <t>RXT 255</t>
  </si>
  <si>
    <t>RXP 255</t>
  </si>
  <si>
    <t>BRP XP 130</t>
  </si>
  <si>
    <t>Класс «Ski Division» Профи</t>
  </si>
  <si>
    <t xml:space="preserve">Класс Runabout «Профи» </t>
  </si>
  <si>
    <t>Главный судья:</t>
  </si>
  <si>
    <t>Судья:</t>
  </si>
  <si>
    <t>Секретарь:</t>
  </si>
  <si>
    <t>Амерханов Рустам</t>
  </si>
  <si>
    <t>Класс «Ski Division» Любители</t>
  </si>
</sst>
</file>

<file path=xl/styles.xml><?xml version="1.0" encoding="utf-8"?>
<styleSheet xmlns="http://schemas.openxmlformats.org/spreadsheetml/2006/main">
  <numFmts count="1">
    <numFmt numFmtId="164" formatCode="[$-FC19]dd\ mmmm\ yyyy\ \г\.;@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Fill="1" applyBorder="1" applyAlignment="1">
      <alignment horizontal="center"/>
    </xf>
    <xf numFmtId="0" fontId="5" fillId="0" borderId="0" xfId="0" applyFont="1"/>
    <xf numFmtId="0" fontId="9" fillId="0" borderId="5" xfId="0" applyFont="1" applyFill="1" applyBorder="1" applyAlignment="1">
      <alignment horizontal="center"/>
    </xf>
    <xf numFmtId="0" fontId="2" fillId="0" borderId="5" xfId="0" applyFont="1" applyBorder="1"/>
    <xf numFmtId="0" fontId="9" fillId="0" borderId="0" xfId="0" applyFont="1" applyAlignment="1">
      <alignment horizontal="center"/>
    </xf>
    <xf numFmtId="0" fontId="5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2" fillId="0" borderId="5" xfId="0" applyFont="1" applyBorder="1" applyAlignment="1"/>
    <xf numFmtId="0" fontId="2" fillId="0" borderId="0" xfId="0" applyFont="1" applyAlignme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0" fontId="0" fillId="0" borderId="0" xfId="0" applyAlignment="1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3;&#1100;&#1094;&#1077;&#1074;&#1072;&#1103;%20&#1048;&#1058;&#1054;&#10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ТОГ"/>
      <sheetName val="Кольцо_ЮНИОРЫ (2)"/>
      <sheetName val="Список_2"/>
      <sheetName val="Кольцо_ЮНИОРЫ"/>
      <sheetName val="Кольцо_Любители"/>
      <sheetName val="Кольцо_Профи"/>
      <sheetName val="Кольцо_Ski_Division_П"/>
      <sheetName val="Кольцо_Ski_Division_Л"/>
      <sheetName val="Дрег_ЮНИОРЫ"/>
      <sheetName val="Дрег_Любители"/>
      <sheetName val="Дрег_Профи"/>
      <sheetName val="Дрег_Ski_Division_Л"/>
      <sheetName val="Дрег_Ski_Division_П"/>
      <sheetName val="const"/>
      <sheetName val="Кольцо_SKI DIVISION"/>
      <sheetName val="Спринт_SKI DIVISION"/>
      <sheetName val="Жеребьевка"/>
      <sheetName val="Счет кругов"/>
      <sheetName val="Слалом_Жеребьевка"/>
      <sheetName val="Спринт_Любители"/>
      <sheetName val="Спринт_ЮНИОРЫ"/>
      <sheetName val="Спринт_Ski_Division"/>
      <sheetName val="Спринт_Профи"/>
    </sheetNames>
    <sheetDataSet>
      <sheetData sheetId="0"/>
      <sheetData sheetId="1"/>
      <sheetData sheetId="2"/>
      <sheetData sheetId="3">
        <row r="13">
          <cell r="B13">
            <v>6</v>
          </cell>
          <cell r="C13" t="str">
            <v>Краслянский Ян</v>
          </cell>
          <cell r="D13" t="str">
            <v>Челябинск</v>
          </cell>
          <cell r="E13" t="str">
            <v>SuperJet</v>
          </cell>
          <cell r="F13">
            <v>1</v>
          </cell>
          <cell r="G13">
            <v>20</v>
          </cell>
          <cell r="H13">
            <v>1</v>
          </cell>
          <cell r="I13">
            <v>20</v>
          </cell>
          <cell r="J13">
            <v>40</v>
          </cell>
          <cell r="K13">
            <v>1</v>
          </cell>
        </row>
        <row r="14">
          <cell r="B14">
            <v>26</v>
          </cell>
          <cell r="C14" t="str">
            <v>Амирханов Рустам</v>
          </cell>
          <cell r="D14" t="str">
            <v>Казань</v>
          </cell>
          <cell r="E14" t="str">
            <v>superJet</v>
          </cell>
          <cell r="F14">
            <v>2</v>
          </cell>
          <cell r="G14">
            <v>17</v>
          </cell>
          <cell r="H14">
            <v>2</v>
          </cell>
          <cell r="I14">
            <v>17</v>
          </cell>
          <cell r="J14">
            <v>34</v>
          </cell>
          <cell r="K14">
            <v>2</v>
          </cell>
        </row>
        <row r="15">
          <cell r="B15">
            <v>5</v>
          </cell>
          <cell r="C15" t="str">
            <v>Аглямов Руслан</v>
          </cell>
          <cell r="D15" t="str">
            <v>Альметьевск</v>
          </cell>
          <cell r="E15" t="str">
            <v>SuperJet</v>
          </cell>
          <cell r="F15">
            <v>4</v>
          </cell>
          <cell r="G15">
            <v>13</v>
          </cell>
          <cell r="H15">
            <v>3</v>
          </cell>
          <cell r="I15">
            <v>15</v>
          </cell>
          <cell r="J15">
            <v>28</v>
          </cell>
          <cell r="K15">
            <v>3</v>
          </cell>
        </row>
        <row r="16">
          <cell r="B16">
            <v>10</v>
          </cell>
          <cell r="C16" t="str">
            <v>Даутов Амир</v>
          </cell>
          <cell r="D16" t="str">
            <v>Альметьевск</v>
          </cell>
          <cell r="E16" t="str">
            <v>SuperJet</v>
          </cell>
          <cell r="F16">
            <v>3</v>
          </cell>
          <cell r="G16">
            <v>15</v>
          </cell>
          <cell r="H16">
            <v>4</v>
          </cell>
          <cell r="I16">
            <v>13</v>
          </cell>
          <cell r="J16">
            <v>28</v>
          </cell>
          <cell r="K16">
            <v>4</v>
          </cell>
        </row>
      </sheetData>
      <sheetData sheetId="4">
        <row r="13">
          <cell r="B13">
            <v>40</v>
          </cell>
          <cell r="C13" t="str">
            <v>Белобров Виталий</v>
          </cell>
          <cell r="D13" t="str">
            <v>Пермь</v>
          </cell>
          <cell r="E13" t="str">
            <v>RXPX 255</v>
          </cell>
          <cell r="F13">
            <v>1</v>
          </cell>
          <cell r="G13">
            <v>20</v>
          </cell>
          <cell r="H13">
            <v>1</v>
          </cell>
          <cell r="I13">
            <v>20</v>
          </cell>
          <cell r="L13">
            <v>40</v>
          </cell>
          <cell r="M13">
            <v>1</v>
          </cell>
        </row>
        <row r="14">
          <cell r="B14">
            <v>21</v>
          </cell>
          <cell r="C14" t="str">
            <v>Щелкунов Антон</v>
          </cell>
          <cell r="D14" t="str">
            <v>Пермь</v>
          </cell>
          <cell r="F14">
            <v>5</v>
          </cell>
          <cell r="G14">
            <v>11</v>
          </cell>
          <cell r="H14">
            <v>2</v>
          </cell>
          <cell r="I14">
            <v>17</v>
          </cell>
          <cell r="L14">
            <v>28</v>
          </cell>
          <cell r="M14">
            <v>2</v>
          </cell>
        </row>
        <row r="15">
          <cell r="B15">
            <v>31</v>
          </cell>
          <cell r="C15" t="str">
            <v>Платонов Александр</v>
          </cell>
          <cell r="D15" t="str">
            <v>Пермь</v>
          </cell>
          <cell r="E15" t="str">
            <v>Sea-doo</v>
          </cell>
          <cell r="F15">
            <v>4</v>
          </cell>
          <cell r="G15">
            <v>13</v>
          </cell>
          <cell r="H15">
            <v>3</v>
          </cell>
          <cell r="I15">
            <v>15</v>
          </cell>
          <cell r="L15">
            <v>28</v>
          </cell>
          <cell r="M15">
            <v>3</v>
          </cell>
        </row>
        <row r="16">
          <cell r="B16">
            <v>39</v>
          </cell>
          <cell r="C16" t="str">
            <v>Мурыгин Денис</v>
          </cell>
          <cell r="D16" t="str">
            <v>Ижевск</v>
          </cell>
          <cell r="E16" t="str">
            <v>Yamaha-FRZ</v>
          </cell>
          <cell r="F16">
            <v>2</v>
          </cell>
          <cell r="G16">
            <v>17</v>
          </cell>
          <cell r="H16">
            <v>5</v>
          </cell>
          <cell r="I16">
            <v>11</v>
          </cell>
          <cell r="L16">
            <v>28</v>
          </cell>
          <cell r="M16">
            <v>4</v>
          </cell>
        </row>
        <row r="17">
          <cell r="B17">
            <v>43</v>
          </cell>
          <cell r="C17" t="str">
            <v>Хакимов Тимур</v>
          </cell>
          <cell r="D17" t="str">
            <v>Пермь</v>
          </cell>
          <cell r="E17" t="str">
            <v>Benelli-series v</v>
          </cell>
          <cell r="F17">
            <v>3</v>
          </cell>
          <cell r="G17">
            <v>15</v>
          </cell>
          <cell r="H17">
            <v>6</v>
          </cell>
          <cell r="I17">
            <v>10</v>
          </cell>
          <cell r="L17">
            <v>25</v>
          </cell>
          <cell r="M17">
            <v>5</v>
          </cell>
        </row>
        <row r="18">
          <cell r="B18">
            <v>2</v>
          </cell>
          <cell r="C18" t="str">
            <v>Опарин Сергей</v>
          </cell>
          <cell r="D18" t="str">
            <v>Пермь</v>
          </cell>
          <cell r="E18" t="str">
            <v>RXT-X 260</v>
          </cell>
          <cell r="F18">
            <v>6</v>
          </cell>
          <cell r="G18">
            <v>10</v>
          </cell>
          <cell r="H18">
            <v>4</v>
          </cell>
          <cell r="I18">
            <v>13</v>
          </cell>
          <cell r="K18" t="str">
            <v/>
          </cell>
          <cell r="L18">
            <v>23</v>
          </cell>
          <cell r="M18">
            <v>6</v>
          </cell>
        </row>
        <row r="19">
          <cell r="B19">
            <v>48</v>
          </cell>
          <cell r="C19" t="str">
            <v>Катаев Александр</v>
          </cell>
          <cell r="D19" t="str">
            <v>Пермь</v>
          </cell>
          <cell r="F19">
            <v>7</v>
          </cell>
          <cell r="G19">
            <v>9</v>
          </cell>
          <cell r="H19">
            <v>8</v>
          </cell>
          <cell r="I19">
            <v>8</v>
          </cell>
          <cell r="L19">
            <v>17</v>
          </cell>
          <cell r="M19">
            <v>7</v>
          </cell>
        </row>
        <row r="20">
          <cell r="B20">
            <v>15</v>
          </cell>
          <cell r="C20" t="str">
            <v>Абрамян Левон</v>
          </cell>
          <cell r="D20" t="str">
            <v>Пермь</v>
          </cell>
          <cell r="E20" t="str">
            <v>RXP 260,</v>
          </cell>
          <cell r="F20" t="str">
            <v>сход</v>
          </cell>
          <cell r="G20">
            <v>0</v>
          </cell>
          <cell r="H20">
            <v>7</v>
          </cell>
          <cell r="I20">
            <v>9</v>
          </cell>
          <cell r="L20">
            <v>9</v>
          </cell>
          <cell r="M20">
            <v>8</v>
          </cell>
        </row>
      </sheetData>
      <sheetData sheetId="5">
        <row r="13">
          <cell r="B13">
            <v>35</v>
          </cell>
          <cell r="C13" t="str">
            <v>Буйлин Александр</v>
          </cell>
          <cell r="D13" t="str">
            <v>Пермь</v>
          </cell>
          <cell r="E13" t="str">
            <v>RXPX 260RS</v>
          </cell>
          <cell r="F13">
            <v>2</v>
          </cell>
          <cell r="G13">
            <v>17</v>
          </cell>
          <cell r="H13">
            <v>1</v>
          </cell>
          <cell r="I13">
            <v>20</v>
          </cell>
          <cell r="K13" t="str">
            <v/>
          </cell>
          <cell r="L13">
            <v>37</v>
          </cell>
          <cell r="M13">
            <v>1</v>
          </cell>
        </row>
        <row r="14">
          <cell r="B14">
            <v>8</v>
          </cell>
          <cell r="C14" t="str">
            <v>Ижиков Сергей</v>
          </cell>
          <cell r="D14" t="str">
            <v>Пермь</v>
          </cell>
          <cell r="E14" t="str">
            <v>BRP 260</v>
          </cell>
          <cell r="F14">
            <v>1</v>
          </cell>
          <cell r="G14">
            <v>20</v>
          </cell>
          <cell r="H14">
            <v>2</v>
          </cell>
          <cell r="I14">
            <v>17</v>
          </cell>
          <cell r="K14" t="str">
            <v/>
          </cell>
          <cell r="L14">
            <v>37</v>
          </cell>
          <cell r="M14">
            <v>2</v>
          </cell>
        </row>
        <row r="15">
          <cell r="B15">
            <v>15</v>
          </cell>
          <cell r="C15" t="str">
            <v>Абрамян Левон</v>
          </cell>
          <cell r="D15" t="str">
            <v>Пермь</v>
          </cell>
          <cell r="E15" t="str">
            <v>RXP 260,</v>
          </cell>
          <cell r="F15">
            <v>3</v>
          </cell>
          <cell r="G15">
            <v>15</v>
          </cell>
          <cell r="H15">
            <v>3</v>
          </cell>
          <cell r="I15">
            <v>15</v>
          </cell>
          <cell r="K15" t="str">
            <v/>
          </cell>
          <cell r="L15">
            <v>30</v>
          </cell>
          <cell r="M15">
            <v>3</v>
          </cell>
        </row>
        <row r="16">
          <cell r="B16">
            <v>40</v>
          </cell>
          <cell r="C16" t="str">
            <v>Белобров Виталий</v>
          </cell>
          <cell r="D16" t="str">
            <v>Пермь</v>
          </cell>
          <cell r="E16" t="str">
            <v>RXPX 255</v>
          </cell>
          <cell r="F16" t="str">
            <v>н/с</v>
          </cell>
          <cell r="G16">
            <v>0</v>
          </cell>
          <cell r="H16">
            <v>4</v>
          </cell>
          <cell r="I16">
            <v>13</v>
          </cell>
          <cell r="K16" t="str">
            <v/>
          </cell>
          <cell r="L16">
            <v>13</v>
          </cell>
          <cell r="M16">
            <v>4</v>
          </cell>
        </row>
        <row r="17">
          <cell r="B17">
            <v>31</v>
          </cell>
          <cell r="C17" t="str">
            <v>Платонов Александр</v>
          </cell>
          <cell r="D17" t="str">
            <v>Пермь</v>
          </cell>
          <cell r="E17" t="str">
            <v>Sea-doo</v>
          </cell>
          <cell r="F17" t="str">
            <v>н/с</v>
          </cell>
          <cell r="G17">
            <v>0</v>
          </cell>
          <cell r="H17" t="str">
            <v>н/с</v>
          </cell>
          <cell r="I17">
            <v>0</v>
          </cell>
          <cell r="K17" t="str">
            <v/>
          </cell>
          <cell r="L17">
            <v>0</v>
          </cell>
          <cell r="M17">
            <v>5</v>
          </cell>
        </row>
        <row r="18">
          <cell r="G18" t="str">
            <v/>
          </cell>
          <cell r="I18" t="str">
            <v/>
          </cell>
          <cell r="K18" t="str">
            <v/>
          </cell>
          <cell r="L18">
            <v>0</v>
          </cell>
          <cell r="M18">
            <v>6</v>
          </cell>
        </row>
        <row r="19">
          <cell r="G19" t="str">
            <v/>
          </cell>
          <cell r="I19" t="str">
            <v/>
          </cell>
          <cell r="K19" t="str">
            <v/>
          </cell>
          <cell r="L19">
            <v>0</v>
          </cell>
          <cell r="M19">
            <v>7</v>
          </cell>
        </row>
        <row r="22">
          <cell r="C22" t="str">
            <v>Главный судья:</v>
          </cell>
          <cell r="E22" t="str">
            <v>Халит  Латыфуллин г. Альметьевск</v>
          </cell>
        </row>
        <row r="24">
          <cell r="C24" t="str">
            <v>Судья:</v>
          </cell>
          <cell r="E24" t="str">
            <v>Наталья Латыфуллина г. Альметьевск</v>
          </cell>
        </row>
      </sheetData>
      <sheetData sheetId="6">
        <row r="13">
          <cell r="B13">
            <v>100</v>
          </cell>
          <cell r="C13" t="str">
            <v>Шилоносов Андрей</v>
          </cell>
          <cell r="D13" t="str">
            <v>Пермь</v>
          </cell>
          <cell r="E13" t="str">
            <v>superJet</v>
          </cell>
          <cell r="F13">
            <v>2</v>
          </cell>
          <cell r="G13">
            <v>17</v>
          </cell>
          <cell r="H13">
            <v>1</v>
          </cell>
          <cell r="I13">
            <v>20</v>
          </cell>
          <cell r="K13" t="str">
            <v/>
          </cell>
          <cell r="L13">
            <v>37</v>
          </cell>
          <cell r="M13">
            <v>1</v>
          </cell>
        </row>
        <row r="14">
          <cell r="B14">
            <v>29</v>
          </cell>
          <cell r="C14" t="str">
            <v>Ефремов Михаил</v>
          </cell>
          <cell r="D14" t="str">
            <v>Ижевск</v>
          </cell>
          <cell r="E14" t="str">
            <v>SuperJet</v>
          </cell>
          <cell r="F14">
            <v>1</v>
          </cell>
          <cell r="G14">
            <v>20</v>
          </cell>
          <cell r="H14">
            <v>3</v>
          </cell>
          <cell r="I14">
            <v>15</v>
          </cell>
          <cell r="K14" t="str">
            <v/>
          </cell>
          <cell r="L14">
            <v>35</v>
          </cell>
          <cell r="M14">
            <v>2</v>
          </cell>
        </row>
        <row r="15">
          <cell r="B15">
            <v>37</v>
          </cell>
          <cell r="C15" t="str">
            <v>Пантюхин Никита</v>
          </cell>
          <cell r="D15" t="str">
            <v>Ижевск</v>
          </cell>
          <cell r="E15" t="str">
            <v>Super Jet</v>
          </cell>
          <cell r="F15">
            <v>3</v>
          </cell>
          <cell r="G15">
            <v>15</v>
          </cell>
          <cell r="H15">
            <v>2</v>
          </cell>
          <cell r="I15">
            <v>17</v>
          </cell>
          <cell r="K15" t="str">
            <v/>
          </cell>
          <cell r="L15">
            <v>32</v>
          </cell>
          <cell r="M15">
            <v>3</v>
          </cell>
        </row>
        <row r="16">
          <cell r="B16">
            <v>23</v>
          </cell>
          <cell r="C16" t="str">
            <v>Мухутдинов Ринат</v>
          </cell>
          <cell r="D16" t="str">
            <v>Озерск</v>
          </cell>
          <cell r="E16" t="str">
            <v>Yamaha/Wabuzun</v>
          </cell>
          <cell r="F16">
            <v>4</v>
          </cell>
          <cell r="G16">
            <v>13</v>
          </cell>
          <cell r="H16" t="str">
            <v>н/с</v>
          </cell>
          <cell r="I16">
            <v>0</v>
          </cell>
          <cell r="K16" t="str">
            <v/>
          </cell>
          <cell r="L16">
            <v>13</v>
          </cell>
          <cell r="M16">
            <v>4</v>
          </cell>
        </row>
        <row r="17">
          <cell r="B17">
            <v>8</v>
          </cell>
          <cell r="C17" t="str">
            <v>Ижиков Сергей</v>
          </cell>
          <cell r="D17" t="str">
            <v>Пермь</v>
          </cell>
          <cell r="E17" t="str">
            <v>Yamaha</v>
          </cell>
          <cell r="F17" t="str">
            <v>н/с</v>
          </cell>
          <cell r="G17">
            <v>0</v>
          </cell>
          <cell r="H17" t="str">
            <v>н/с</v>
          </cell>
          <cell r="I17">
            <v>0</v>
          </cell>
          <cell r="K17" t="str">
            <v/>
          </cell>
          <cell r="L17">
            <v>0</v>
          </cell>
          <cell r="M17">
            <v>5</v>
          </cell>
        </row>
        <row r="18">
          <cell r="B18">
            <v>9</v>
          </cell>
          <cell r="C18" t="str">
            <v>Мясоутова Диляра</v>
          </cell>
          <cell r="D18" t="str">
            <v>Альметьевск</v>
          </cell>
          <cell r="E18" t="str">
            <v>SuperJet</v>
          </cell>
          <cell r="F18" t="str">
            <v>н/с</v>
          </cell>
          <cell r="G18">
            <v>0</v>
          </cell>
          <cell r="H18" t="str">
            <v>н/с</v>
          </cell>
          <cell r="I18">
            <v>0</v>
          </cell>
          <cell r="K18" t="str">
            <v/>
          </cell>
          <cell r="L18">
            <v>0</v>
          </cell>
          <cell r="M18">
            <v>6</v>
          </cell>
        </row>
        <row r="19">
          <cell r="B19">
            <v>39</v>
          </cell>
          <cell r="C19" t="str">
            <v>Мурыгин Денис</v>
          </cell>
          <cell r="D19" t="str">
            <v>Ижевск</v>
          </cell>
          <cell r="E19" t="str">
            <v>SuperJet</v>
          </cell>
          <cell r="F19" t="str">
            <v>н/с</v>
          </cell>
          <cell r="G19">
            <v>0</v>
          </cell>
          <cell r="H19" t="str">
            <v>н/с</v>
          </cell>
          <cell r="I19">
            <v>0</v>
          </cell>
          <cell r="K19" t="str">
            <v/>
          </cell>
          <cell r="L19">
            <v>0</v>
          </cell>
          <cell r="M19">
            <v>7</v>
          </cell>
        </row>
      </sheetData>
      <sheetData sheetId="7">
        <row r="13">
          <cell r="B13">
            <v>29</v>
          </cell>
          <cell r="C13" t="str">
            <v>Ефремов Михаил</v>
          </cell>
          <cell r="D13" t="str">
            <v>Ижевск</v>
          </cell>
          <cell r="E13" t="str">
            <v>SuperJet</v>
          </cell>
          <cell r="F13">
            <v>1</v>
          </cell>
          <cell r="G13">
            <v>20</v>
          </cell>
          <cell r="H13">
            <v>3</v>
          </cell>
          <cell r="I13">
            <v>15</v>
          </cell>
          <cell r="K13" t="str">
            <v/>
          </cell>
          <cell r="L13">
            <v>35</v>
          </cell>
          <cell r="M13">
            <v>1</v>
          </cell>
        </row>
        <row r="14">
          <cell r="B14">
            <v>26</v>
          </cell>
          <cell r="C14" t="str">
            <v>Амирханов Рустам</v>
          </cell>
          <cell r="D14" t="str">
            <v>Казань</v>
          </cell>
          <cell r="E14" t="str">
            <v>superJet</v>
          </cell>
          <cell r="F14">
            <v>3</v>
          </cell>
          <cell r="G14">
            <v>15</v>
          </cell>
          <cell r="H14">
            <v>1</v>
          </cell>
          <cell r="I14">
            <v>20</v>
          </cell>
          <cell r="K14" t="str">
            <v/>
          </cell>
          <cell r="L14">
            <v>35</v>
          </cell>
          <cell r="M14">
            <v>2</v>
          </cell>
        </row>
        <row r="15">
          <cell r="B15">
            <v>9</v>
          </cell>
          <cell r="C15" t="str">
            <v>Мясоутова Диляра</v>
          </cell>
          <cell r="D15" t="str">
            <v>Альметьевск</v>
          </cell>
          <cell r="E15" t="str">
            <v>SuperJet</v>
          </cell>
          <cell r="F15">
            <v>2</v>
          </cell>
          <cell r="G15">
            <v>17</v>
          </cell>
          <cell r="H15">
            <v>4</v>
          </cell>
          <cell r="I15">
            <v>13</v>
          </cell>
          <cell r="K15" t="str">
            <v/>
          </cell>
          <cell r="L15">
            <v>30</v>
          </cell>
          <cell r="M15">
            <v>3</v>
          </cell>
        </row>
        <row r="16">
          <cell r="B16">
            <v>8</v>
          </cell>
          <cell r="C16" t="str">
            <v>Ижиков Сергей</v>
          </cell>
          <cell r="D16" t="str">
            <v>Пермь</v>
          </cell>
          <cell r="E16" t="str">
            <v>yamaha</v>
          </cell>
          <cell r="F16">
            <v>6</v>
          </cell>
          <cell r="G16">
            <v>10</v>
          </cell>
          <cell r="H16">
            <v>2</v>
          </cell>
          <cell r="I16">
            <v>17</v>
          </cell>
          <cell r="K16" t="str">
            <v/>
          </cell>
          <cell r="L16">
            <v>27</v>
          </cell>
          <cell r="M16">
            <v>4</v>
          </cell>
        </row>
        <row r="17">
          <cell r="B17">
            <v>39</v>
          </cell>
          <cell r="C17" t="str">
            <v>Мурыгин Денис</v>
          </cell>
          <cell r="D17" t="str">
            <v>Ижевск</v>
          </cell>
          <cell r="E17" t="str">
            <v>SuperJet</v>
          </cell>
          <cell r="F17">
            <v>4</v>
          </cell>
          <cell r="G17">
            <v>13</v>
          </cell>
          <cell r="H17">
            <v>6</v>
          </cell>
          <cell r="I17">
            <v>10</v>
          </cell>
          <cell r="K17" t="str">
            <v/>
          </cell>
          <cell r="L17">
            <v>23</v>
          </cell>
          <cell r="M17">
            <v>5</v>
          </cell>
        </row>
        <row r="18">
          <cell r="B18">
            <v>35</v>
          </cell>
          <cell r="C18" t="str">
            <v>Буйлин Александр</v>
          </cell>
          <cell r="D18" t="str">
            <v>Пермь</v>
          </cell>
          <cell r="F18">
            <v>5</v>
          </cell>
          <cell r="G18">
            <v>11</v>
          </cell>
          <cell r="H18">
            <v>5</v>
          </cell>
          <cell r="I18">
            <v>11</v>
          </cell>
          <cell r="K18" t="str">
            <v/>
          </cell>
          <cell r="L18">
            <v>22</v>
          </cell>
          <cell r="M18">
            <v>6</v>
          </cell>
        </row>
        <row r="19">
          <cell r="B19">
            <v>38</v>
          </cell>
          <cell r="C19" t="str">
            <v>Вафин Дамир</v>
          </cell>
          <cell r="D19" t="str">
            <v>Казань</v>
          </cell>
          <cell r="E19" t="str">
            <v>Kawasaki</v>
          </cell>
          <cell r="F19">
            <v>8</v>
          </cell>
          <cell r="G19">
            <v>8</v>
          </cell>
          <cell r="H19">
            <v>8</v>
          </cell>
          <cell r="I19">
            <v>8</v>
          </cell>
          <cell r="K19" t="str">
            <v/>
          </cell>
          <cell r="L19">
            <v>16</v>
          </cell>
          <cell r="M19">
            <v>7</v>
          </cell>
        </row>
        <row r="20">
          <cell r="B20">
            <v>40</v>
          </cell>
          <cell r="C20" t="str">
            <v>Белобров Виталий</v>
          </cell>
          <cell r="D20" t="str">
            <v>Пермь</v>
          </cell>
          <cell r="F20">
            <v>7</v>
          </cell>
          <cell r="G20">
            <v>9</v>
          </cell>
          <cell r="H20" t="str">
            <v>н/с</v>
          </cell>
          <cell r="I20">
            <v>0</v>
          </cell>
          <cell r="K20" t="str">
            <v/>
          </cell>
          <cell r="L20">
            <v>9</v>
          </cell>
          <cell r="M20">
            <v>8</v>
          </cell>
        </row>
        <row r="21">
          <cell r="B21">
            <v>44</v>
          </cell>
          <cell r="C21" t="str">
            <v>Степанов Иван</v>
          </cell>
          <cell r="D21" t="str">
            <v>Пермь</v>
          </cell>
          <cell r="E21" t="str">
            <v>SuperJet</v>
          </cell>
          <cell r="F21" t="str">
            <v>н/ф</v>
          </cell>
          <cell r="G21">
            <v>0</v>
          </cell>
          <cell r="H21">
            <v>7</v>
          </cell>
          <cell r="I21">
            <v>9</v>
          </cell>
          <cell r="K21" t="str">
            <v/>
          </cell>
          <cell r="L21">
            <v>9</v>
          </cell>
          <cell r="M21">
            <v>9</v>
          </cell>
        </row>
        <row r="22">
          <cell r="B22">
            <v>37</v>
          </cell>
          <cell r="C22" t="str">
            <v>Пантюхин Никита</v>
          </cell>
          <cell r="D22" t="str">
            <v>Ижевск</v>
          </cell>
          <cell r="E22" t="str">
            <v>Super Jet</v>
          </cell>
          <cell r="F22">
            <v>9</v>
          </cell>
          <cell r="G22">
            <v>7</v>
          </cell>
          <cell r="H22" t="str">
            <v>н/с</v>
          </cell>
          <cell r="I22">
            <v>0</v>
          </cell>
          <cell r="K22" t="str">
            <v/>
          </cell>
          <cell r="L22">
            <v>7</v>
          </cell>
          <cell r="M22">
            <v>10</v>
          </cell>
        </row>
        <row r="25">
          <cell r="C25" t="str">
            <v>Главный судья:</v>
          </cell>
          <cell r="E25" t="str">
            <v>Халит  Латыфуллин г. Альметьевск</v>
          </cell>
        </row>
      </sheetData>
      <sheetData sheetId="8"/>
      <sheetData sheetId="9"/>
      <sheetData sheetId="10"/>
      <sheetData sheetId="11"/>
      <sheetData sheetId="12"/>
      <sheetData sheetId="13">
        <row r="4">
          <cell r="B4">
            <v>42539</v>
          </cell>
        </row>
        <row r="5">
          <cell r="B5" t="str">
            <v>г. Пермь, Городской пляж</v>
          </cell>
        </row>
        <row r="6">
          <cell r="B6" t="str">
            <v>Фестиваль аквабайка - 2016</v>
          </cell>
        </row>
        <row r="7">
          <cell r="B7" t="str">
            <v>Халит  Латыфуллин г. Альметьевск</v>
          </cell>
        </row>
        <row r="8">
          <cell r="B8" t="str">
            <v>Наталья Латыфуллина г. Альметьевск</v>
          </cell>
        </row>
        <row r="9">
          <cell r="B9" t="str">
            <v>Николай Ерёмин г. Пермь</v>
          </cell>
        </row>
        <row r="14">
          <cell r="D14">
            <v>1</v>
          </cell>
          <cell r="E14">
            <v>20</v>
          </cell>
        </row>
        <row r="15">
          <cell r="D15">
            <v>2</v>
          </cell>
          <cell r="E15">
            <v>17</v>
          </cell>
        </row>
        <row r="16">
          <cell r="D16">
            <v>3</v>
          </cell>
          <cell r="E16">
            <v>15</v>
          </cell>
        </row>
        <row r="17">
          <cell r="D17">
            <v>4</v>
          </cell>
          <cell r="E17">
            <v>13</v>
          </cell>
        </row>
        <row r="18">
          <cell r="D18">
            <v>5</v>
          </cell>
          <cell r="E18">
            <v>11</v>
          </cell>
        </row>
        <row r="19">
          <cell r="D19">
            <v>6</v>
          </cell>
          <cell r="E19">
            <v>10</v>
          </cell>
        </row>
        <row r="20">
          <cell r="D20">
            <v>7</v>
          </cell>
          <cell r="E20">
            <v>9</v>
          </cell>
        </row>
        <row r="21">
          <cell r="D21">
            <v>8</v>
          </cell>
          <cell r="E21">
            <v>8</v>
          </cell>
        </row>
        <row r="22">
          <cell r="D22">
            <v>9</v>
          </cell>
          <cell r="E22">
            <v>7</v>
          </cell>
        </row>
        <row r="23">
          <cell r="D23">
            <v>10</v>
          </cell>
          <cell r="E23">
            <v>6</v>
          </cell>
        </row>
        <row r="24">
          <cell r="D24">
            <v>11</v>
          </cell>
          <cell r="E24">
            <v>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topLeftCell="A43" workbookViewId="0">
      <selection activeCell="C64" sqref="C64"/>
    </sheetView>
  </sheetViews>
  <sheetFormatPr defaultRowHeight="15"/>
  <cols>
    <col min="1" max="1" width="5.140625" customWidth="1"/>
    <col min="2" max="2" width="5" customWidth="1"/>
    <col min="3" max="3" width="25.85546875" customWidth="1"/>
    <col min="4" max="4" width="15.42578125" customWidth="1"/>
    <col min="5" max="5" width="17.5703125" customWidth="1"/>
    <col min="8" max="8" width="4.5703125" customWidth="1"/>
  </cols>
  <sheetData>
    <row r="1" spans="1:12">
      <c r="A1" s="48" t="s">
        <v>0</v>
      </c>
      <c r="B1" s="48"/>
      <c r="C1" s="48"/>
      <c r="D1" s="48"/>
      <c r="E1" s="48"/>
      <c r="F1" s="48"/>
      <c r="G1" s="48"/>
      <c r="H1" s="2"/>
      <c r="I1" s="1"/>
      <c r="J1" s="1"/>
      <c r="K1" s="1"/>
      <c r="L1" s="1"/>
    </row>
    <row r="2" spans="1:12">
      <c r="A2" s="2"/>
      <c r="B2" s="3"/>
      <c r="C2" s="3"/>
      <c r="D2" s="3"/>
      <c r="E2" s="3"/>
      <c r="F2" s="4"/>
      <c r="G2" s="4"/>
      <c r="H2" s="2"/>
      <c r="I2" s="1"/>
      <c r="J2" s="1"/>
      <c r="K2" s="1"/>
      <c r="L2" s="1"/>
    </row>
    <row r="3" spans="1:12" ht="22.5">
      <c r="A3" s="49" t="str">
        <f>name</f>
        <v>Фестиваль аквабайка - 2016</v>
      </c>
      <c r="B3" s="49"/>
      <c r="C3" s="49"/>
      <c r="D3" s="49"/>
      <c r="E3" s="49"/>
      <c r="F3" s="49"/>
      <c r="G3" s="49"/>
      <c r="H3" s="2"/>
      <c r="I3" s="1"/>
      <c r="J3" s="1"/>
      <c r="K3" s="1"/>
      <c r="L3" s="1"/>
    </row>
    <row r="4" spans="1:12" ht="15.75">
      <c r="A4" s="50" t="s">
        <v>1</v>
      </c>
      <c r="B4" s="50"/>
      <c r="C4" s="50"/>
      <c r="D4" s="50"/>
      <c r="E4" s="50"/>
      <c r="F4" s="50"/>
      <c r="G4" s="50"/>
      <c r="H4" s="2"/>
      <c r="I4" s="1"/>
      <c r="J4" s="1"/>
      <c r="K4" s="1"/>
      <c r="L4" s="1"/>
    </row>
    <row r="5" spans="1:12">
      <c r="A5" s="2"/>
      <c r="B5" s="5"/>
      <c r="C5" s="2"/>
      <c r="D5" s="2"/>
      <c r="E5" s="2"/>
      <c r="F5" s="3"/>
      <c r="G5" s="3"/>
      <c r="H5" s="2"/>
      <c r="I5" s="1"/>
      <c r="J5" s="1"/>
      <c r="K5" s="1"/>
      <c r="L5" s="1"/>
    </row>
    <row r="6" spans="1:12" ht="18.75">
      <c r="A6" s="51" t="s">
        <v>2</v>
      </c>
      <c r="B6" s="51"/>
      <c r="C6" s="51"/>
      <c r="D6" s="51"/>
      <c r="E6" s="51"/>
      <c r="F6" s="51"/>
      <c r="G6" s="51"/>
      <c r="H6" s="2"/>
      <c r="I6" s="1"/>
      <c r="J6" s="1"/>
      <c r="K6" s="1"/>
      <c r="L6" s="1"/>
    </row>
    <row r="7" spans="1:12" ht="15.75">
      <c r="A7" s="2"/>
      <c r="B7" s="6"/>
      <c r="C7" s="6"/>
      <c r="D7" s="6"/>
      <c r="E7" s="6"/>
      <c r="F7" s="3"/>
      <c r="G7" s="3"/>
      <c r="H7" s="2"/>
      <c r="I7" s="1"/>
      <c r="J7" s="1"/>
      <c r="K7" s="1"/>
      <c r="L7" s="1"/>
    </row>
    <row r="8" spans="1:12">
      <c r="A8" s="7"/>
      <c r="B8" s="8" t="str">
        <f>point_</f>
        <v>г. Пермь, Городской пляж</v>
      </c>
      <c r="C8" s="7"/>
      <c r="D8" s="7"/>
      <c r="E8" s="7"/>
      <c r="F8" s="52">
        <f>date_</f>
        <v>42539</v>
      </c>
      <c r="G8" s="53"/>
      <c r="H8" s="7"/>
      <c r="I8" s="1"/>
      <c r="J8" s="1"/>
      <c r="K8" s="1"/>
      <c r="L8" s="1"/>
    </row>
    <row r="9" spans="1:12">
      <c r="A9" s="2"/>
      <c r="B9" s="9"/>
      <c r="C9" s="10"/>
      <c r="D9" s="10"/>
      <c r="E9" s="11"/>
      <c r="F9" s="3"/>
      <c r="G9" s="3"/>
      <c r="H9" s="2"/>
      <c r="I9" s="1"/>
      <c r="J9" s="1"/>
      <c r="K9" s="1"/>
      <c r="L9" s="1"/>
    </row>
    <row r="10" spans="1:12">
      <c r="A10" s="12" t="s">
        <v>3</v>
      </c>
      <c r="B10" s="13" t="s">
        <v>4</v>
      </c>
      <c r="C10" s="44" t="s">
        <v>5</v>
      </c>
      <c r="D10" s="44" t="s">
        <v>6</v>
      </c>
      <c r="E10" s="14" t="s">
        <v>7</v>
      </c>
      <c r="F10" s="46" t="s">
        <v>1</v>
      </c>
      <c r="G10" s="47"/>
      <c r="H10" s="2"/>
      <c r="I10" s="1"/>
      <c r="J10" s="1"/>
      <c r="K10" s="1"/>
      <c r="L10" s="1"/>
    </row>
    <row r="11" spans="1:12">
      <c r="A11" s="15" t="s">
        <v>8</v>
      </c>
      <c r="B11" s="16" t="s">
        <v>3</v>
      </c>
      <c r="C11" s="45"/>
      <c r="D11" s="45"/>
      <c r="E11" s="17" t="s">
        <v>9</v>
      </c>
      <c r="F11" s="18" t="s">
        <v>10</v>
      </c>
      <c r="G11" s="18" t="s">
        <v>11</v>
      </c>
      <c r="H11" s="2" t="s">
        <v>10</v>
      </c>
      <c r="I11" s="1"/>
      <c r="J11" s="1"/>
      <c r="K11" s="1"/>
      <c r="L11" s="1"/>
    </row>
    <row r="12" spans="1:12">
      <c r="A12" s="2"/>
      <c r="B12" s="19"/>
      <c r="C12" s="20"/>
      <c r="D12" s="20"/>
      <c r="E12" s="20"/>
      <c r="F12" s="3"/>
      <c r="G12" s="3"/>
      <c r="H12" s="2"/>
      <c r="I12" s="1"/>
      <c r="J12" s="1"/>
      <c r="K12" s="1"/>
      <c r="L12" s="1"/>
    </row>
    <row r="13" spans="1:12" ht="15.75">
      <c r="A13" s="54" t="s">
        <v>12</v>
      </c>
      <c r="B13" s="54"/>
      <c r="C13" s="54"/>
      <c r="D13" s="54"/>
      <c r="E13" s="54"/>
      <c r="F13" s="54"/>
      <c r="G13" s="54"/>
      <c r="H13" s="2"/>
      <c r="I13" s="1"/>
      <c r="J13" s="1"/>
      <c r="K13" s="1"/>
      <c r="L13" s="1"/>
    </row>
    <row r="14" spans="1:12">
      <c r="A14" s="11"/>
      <c r="B14" s="21"/>
      <c r="C14" s="11"/>
      <c r="D14" s="11"/>
      <c r="E14" s="11"/>
      <c r="F14" s="22"/>
      <c r="G14" s="22"/>
      <c r="H14" s="11"/>
      <c r="I14" s="1"/>
      <c r="J14" s="1"/>
      <c r="K14" s="1"/>
      <c r="L14" s="1"/>
    </row>
    <row r="15" spans="1:12">
      <c r="A15" s="23">
        <v>1</v>
      </c>
      <c r="B15" s="24">
        <f>[1]Кольцо_ЮНИОРЫ!B13</f>
        <v>6</v>
      </c>
      <c r="C15" s="24" t="str">
        <f>VLOOKUP($B15,[1]Кольцо_ЮНИОРЫ!$B$13:$K$16,2,0)</f>
        <v>Краслянский Ян</v>
      </c>
      <c r="D15" s="24" t="str">
        <f>VLOOKUP($B15,[1]Кольцо_ЮНИОРЫ!$B$13:$K$16,3,0)</f>
        <v>Челябинск</v>
      </c>
      <c r="E15" s="24" t="str">
        <f>VLOOKUP($B15,[1]Кольцо_ЮНИОРЫ!$B$13:$K$16,4,0)</f>
        <v>SuperJet</v>
      </c>
      <c r="F15" s="24">
        <f>VLOOKUP($B15,[1]Кольцо_ЮНИОРЫ!$B$13:$K$16,10,0)</f>
        <v>1</v>
      </c>
      <c r="G15" s="24">
        <f>VLOOKUP(F15,[1]const!$D$14:$E$22,2,)</f>
        <v>20</v>
      </c>
      <c r="H15" s="21">
        <v>1</v>
      </c>
      <c r="I15" s="1"/>
      <c r="J15" s="1"/>
      <c r="K15" s="1"/>
      <c r="L15" s="1"/>
    </row>
    <row r="16" spans="1:12">
      <c r="A16" s="23">
        <v>2</v>
      </c>
      <c r="B16" s="24">
        <f>[1]Кольцо_ЮНИОРЫ!B14</f>
        <v>26</v>
      </c>
      <c r="C16" s="24" t="s">
        <v>22</v>
      </c>
      <c r="D16" s="24" t="str">
        <f>[1]Кольцо_ЮНИОРЫ!D14</f>
        <v>Казань</v>
      </c>
      <c r="E16" s="24" t="str">
        <f>VLOOKUP($B16,[1]Кольцо_ЮНИОРЫ!$B$13:$K$16,4,0)</f>
        <v>superJet</v>
      </c>
      <c r="F16" s="24">
        <f>VLOOKUP($B16,[1]Кольцо_ЮНИОРЫ!$B$13:$K$16,10,0)</f>
        <v>2</v>
      </c>
      <c r="G16" s="24">
        <f>VLOOKUP(F16,[1]const!$D$14:$E$22,2,)</f>
        <v>17</v>
      </c>
      <c r="H16" s="21">
        <v>2</v>
      </c>
      <c r="I16" s="1"/>
      <c r="J16" s="1"/>
      <c r="K16" s="1"/>
      <c r="L16" s="1"/>
    </row>
    <row r="17" spans="1:12">
      <c r="A17" s="23">
        <v>3</v>
      </c>
      <c r="B17" s="24">
        <f>[1]Кольцо_ЮНИОРЫ!B15</f>
        <v>5</v>
      </c>
      <c r="C17" s="24" t="str">
        <f>[1]Кольцо_ЮНИОРЫ!C15</f>
        <v>Аглямов Руслан</v>
      </c>
      <c r="D17" s="24" t="str">
        <f>[1]Кольцо_ЮНИОРЫ!D15</f>
        <v>Альметьевск</v>
      </c>
      <c r="E17" s="24" t="str">
        <f>VLOOKUP($B17,[1]Кольцо_ЮНИОРЫ!$B$13:$K$16,4,0)</f>
        <v>SuperJet</v>
      </c>
      <c r="F17" s="24">
        <f>VLOOKUP($B17,[1]Кольцо_ЮНИОРЫ!$B$13:$K$16,10,0)</f>
        <v>3</v>
      </c>
      <c r="G17" s="24">
        <f>VLOOKUP(F17,[1]const!$D$14:$E$22,2,)</f>
        <v>15</v>
      </c>
      <c r="H17" s="21">
        <v>3</v>
      </c>
      <c r="I17" s="1"/>
      <c r="J17" s="1"/>
      <c r="K17" s="1"/>
      <c r="L17" s="1"/>
    </row>
    <row r="18" spans="1:12">
      <c r="A18" s="23">
        <v>4</v>
      </c>
      <c r="B18" s="25">
        <f>[1]Кольцо_ЮНИОРЫ!B16</f>
        <v>10</v>
      </c>
      <c r="C18" s="25" t="str">
        <f>[1]Кольцо_ЮНИОРЫ!C16</f>
        <v>Даутов Амир</v>
      </c>
      <c r="D18" s="25" t="str">
        <f>[1]Кольцо_ЮНИОРЫ!D16</f>
        <v>Альметьевск</v>
      </c>
      <c r="E18" s="25" t="str">
        <f>VLOOKUP($B18,[1]Кольцо_ЮНИОРЫ!$B$13:$K$16,4,0)</f>
        <v>SuperJet</v>
      </c>
      <c r="F18" s="25">
        <f>VLOOKUP($B18,[1]Кольцо_ЮНИОРЫ!$B$13:$K$16,10,0)</f>
        <v>4</v>
      </c>
      <c r="G18" s="25">
        <f>VLOOKUP(F18,[1]const!$D$14:$E$22,2,)</f>
        <v>13</v>
      </c>
      <c r="H18" s="11">
        <v>4</v>
      </c>
      <c r="I18" s="1"/>
      <c r="J18" s="1"/>
      <c r="K18" s="1"/>
      <c r="L18" s="1"/>
    </row>
    <row r="19" spans="1:12">
      <c r="A19" s="2"/>
      <c r="B19" s="5"/>
      <c r="C19" s="2"/>
      <c r="D19" s="2"/>
      <c r="E19" s="2"/>
      <c r="F19" s="3"/>
      <c r="G19" s="3"/>
      <c r="H19" s="2"/>
      <c r="I19" s="1"/>
      <c r="J19" s="1"/>
      <c r="K19" s="1"/>
      <c r="L19" s="1"/>
    </row>
    <row r="20" spans="1:12" ht="15.75">
      <c r="A20" s="54" t="s">
        <v>13</v>
      </c>
      <c r="B20" s="54"/>
      <c r="C20" s="54"/>
      <c r="D20" s="54"/>
      <c r="E20" s="54"/>
      <c r="F20" s="54"/>
      <c r="G20" s="54"/>
      <c r="H20" s="2"/>
      <c r="I20" s="1"/>
      <c r="J20" s="1"/>
      <c r="K20" s="1"/>
      <c r="L20" s="1"/>
    </row>
    <row r="21" spans="1:12" ht="15.75">
      <c r="A21" s="6"/>
      <c r="B21" s="6"/>
      <c r="C21" s="6"/>
      <c r="D21" s="6"/>
      <c r="E21" s="6"/>
      <c r="F21" s="3"/>
      <c r="G21" s="3"/>
      <c r="H21" s="2"/>
      <c r="I21" s="1"/>
      <c r="J21" s="1"/>
      <c r="K21" s="1"/>
      <c r="L21" s="1"/>
    </row>
    <row r="22" spans="1:12">
      <c r="A22" s="23">
        <v>1</v>
      </c>
      <c r="B22" s="26">
        <v>40</v>
      </c>
      <c r="C22" s="27" t="str">
        <f>VLOOKUP($B22,[1]Кольцо_Любители!$B$13:$K$20,2,0)</f>
        <v>Белобров Виталий</v>
      </c>
      <c r="D22" s="27" t="str">
        <f>VLOOKUP($B22,[1]Кольцо_Любители!$B$13:$K$20,3,0)</f>
        <v>Пермь</v>
      </c>
      <c r="E22" s="27" t="str">
        <f>VLOOKUP($B22,[1]Кольцо_Любители!$B$13:$K$20,4,0)</f>
        <v>RXPX 255</v>
      </c>
      <c r="F22" s="28">
        <f>VLOOKUP($B22,[1]Кольцо_Любители!$B$13:$M$20,12,0)</f>
        <v>1</v>
      </c>
      <c r="G22" s="24">
        <f>VLOOKUP(F22,[1]const!$D$14:$E$22,2,)</f>
        <v>20</v>
      </c>
      <c r="H22" s="29">
        <v>1</v>
      </c>
      <c r="I22" s="1"/>
      <c r="J22" s="1"/>
      <c r="K22" s="1"/>
      <c r="L22" s="1"/>
    </row>
    <row r="23" spans="1:12">
      <c r="A23" s="23">
        <v>2</v>
      </c>
      <c r="B23" s="30">
        <v>21</v>
      </c>
      <c r="C23" s="27" t="str">
        <f>VLOOKUP($B23,[1]Кольцо_Любители!$B$13:$K$20,2,0)</f>
        <v>Щелкунов Антон</v>
      </c>
      <c r="D23" s="27" t="str">
        <f>VLOOKUP($B23,[1]Кольцо_Любители!$B$13:$K$20,3,0)</f>
        <v>Пермь</v>
      </c>
      <c r="E23" s="27" t="s">
        <v>14</v>
      </c>
      <c r="F23" s="28">
        <f>VLOOKUP($B23,[1]Кольцо_Любители!$B$13:$M$20,12,0)</f>
        <v>2</v>
      </c>
      <c r="G23" s="24">
        <f>VLOOKUP(F23,[1]const!$D$14:$E$22,2,)</f>
        <v>17</v>
      </c>
      <c r="H23" s="29">
        <v>2</v>
      </c>
      <c r="I23" s="1"/>
      <c r="J23" s="1"/>
      <c r="K23" s="1"/>
      <c r="L23" s="1"/>
    </row>
    <row r="24" spans="1:12">
      <c r="A24" s="23">
        <v>3</v>
      </c>
      <c r="B24" s="30">
        <v>31</v>
      </c>
      <c r="C24" s="27" t="str">
        <f>VLOOKUP($B24,[1]Кольцо_Любители!$B$13:$K$20,2,0)</f>
        <v>Платонов Александр</v>
      </c>
      <c r="D24" s="27" t="str">
        <f>VLOOKUP($B24,[1]Кольцо_Любители!$B$13:$K$20,3,0)</f>
        <v>Пермь</v>
      </c>
      <c r="E24" s="27" t="s">
        <v>15</v>
      </c>
      <c r="F24" s="28">
        <f>VLOOKUP($B24,[1]Кольцо_Любители!$B$13:$M$20,12,0)</f>
        <v>3</v>
      </c>
      <c r="G24" s="24">
        <f>VLOOKUP(F24,[1]const!$D$14:$E$22,2,)</f>
        <v>15</v>
      </c>
      <c r="H24" s="29">
        <v>3</v>
      </c>
    </row>
    <row r="25" spans="1:12">
      <c r="A25" s="23">
        <v>4</v>
      </c>
      <c r="B25" s="26">
        <v>39</v>
      </c>
      <c r="C25" s="31" t="str">
        <f>VLOOKUP($B25,[1]Кольцо_Любители!$B$13:$K$20,2,0)</f>
        <v>Мурыгин Денис</v>
      </c>
      <c r="D25" s="31" t="str">
        <f>VLOOKUP($B25,[1]Кольцо_Любители!$B$13:$K$20,3,0)</f>
        <v>Ижевск</v>
      </c>
      <c r="E25" s="31" t="str">
        <f>VLOOKUP($B25,[1]Кольцо_Любители!$B$13:$K$20,4,0)</f>
        <v>Yamaha-FRZ</v>
      </c>
      <c r="F25" s="23">
        <f>VLOOKUP($B25,[1]Кольцо_Любители!$B$13:$M$20,12,0)</f>
        <v>4</v>
      </c>
      <c r="G25" s="25">
        <f>VLOOKUP(F25,[1]const!$D$14:$E$22,2,)</f>
        <v>13</v>
      </c>
      <c r="H25" s="2">
        <v>4</v>
      </c>
    </row>
    <row r="26" spans="1:12">
      <c r="A26" s="23">
        <v>5</v>
      </c>
      <c r="B26" s="30">
        <v>43</v>
      </c>
      <c r="C26" s="31" t="str">
        <f>VLOOKUP($B26,[1]Кольцо_Любители!$B$13:$K$20,2,0)</f>
        <v>Хакимов Тимур</v>
      </c>
      <c r="D26" s="31" t="str">
        <f>VLOOKUP($B26,[1]Кольцо_Любители!$B$13:$K$20,3,0)</f>
        <v>Пермь</v>
      </c>
      <c r="E26" s="31" t="str">
        <f>VLOOKUP($B26,[1]Кольцо_Любители!$B$13:$K$20,4,0)</f>
        <v>Benelli-series v</v>
      </c>
      <c r="F26" s="23">
        <f>VLOOKUP($B26,[1]Кольцо_Любители!$B$13:$M$20,12,0)</f>
        <v>5</v>
      </c>
      <c r="G26" s="25">
        <f>VLOOKUP(F26,[1]const!$D$14:$E$22,2,)</f>
        <v>11</v>
      </c>
      <c r="H26" s="2">
        <v>5</v>
      </c>
    </row>
    <row r="27" spans="1:12">
      <c r="A27" s="23">
        <v>6</v>
      </c>
      <c r="B27" s="30">
        <v>2</v>
      </c>
      <c r="C27" s="31" t="str">
        <f>VLOOKUP($B27,[1]Кольцо_Любители!$B$13:$K$20,2,0)</f>
        <v>Опарин Сергей</v>
      </c>
      <c r="D27" s="31" t="str">
        <f>VLOOKUP($B27,[1]Кольцо_Любители!$B$13:$K$20,3,0)</f>
        <v>Пермь</v>
      </c>
      <c r="E27" s="31" t="str">
        <f>VLOOKUP($B27,[1]Кольцо_Любители!$B$13:$K$20,4,0)</f>
        <v>RXT-X 260</v>
      </c>
      <c r="F27" s="23">
        <f>VLOOKUP($B27,[1]Кольцо_Любители!$B$13:$M$20,12,0)</f>
        <v>6</v>
      </c>
      <c r="G27" s="25">
        <f>VLOOKUP(F27,[1]const!$D$14:$E$22,2,)</f>
        <v>10</v>
      </c>
      <c r="H27" s="2">
        <v>6</v>
      </c>
    </row>
    <row r="28" spans="1:12">
      <c r="A28" s="23">
        <v>7</v>
      </c>
      <c r="B28" s="30">
        <v>48</v>
      </c>
      <c r="C28" s="31" t="str">
        <f>VLOOKUP($B28,[1]Кольцо_Любители!$B$13:$K$20,2,0)</f>
        <v>Катаев Александр</v>
      </c>
      <c r="D28" s="31" t="str">
        <f>VLOOKUP($B28,[1]Кольцо_Любители!$B$13:$K$20,3,0)</f>
        <v>Пермь</v>
      </c>
      <c r="E28" s="31" t="s">
        <v>16</v>
      </c>
      <c r="F28" s="23">
        <f>VLOOKUP($B28,[1]Кольцо_Любители!$B$13:$M$20,12,0)</f>
        <v>7</v>
      </c>
      <c r="G28" s="25">
        <f>VLOOKUP(F28,[1]const!$D$14:$E$22,2,)</f>
        <v>9</v>
      </c>
      <c r="H28" s="2">
        <v>7</v>
      </c>
    </row>
    <row r="29" spans="1:12">
      <c r="A29" s="23">
        <v>8</v>
      </c>
      <c r="B29" s="30">
        <v>15</v>
      </c>
      <c r="C29" s="31" t="str">
        <f>VLOOKUP($B29,[1]Кольцо_Любители!$B$13:$K$20,2,0)</f>
        <v>Абрамян Левон</v>
      </c>
      <c r="D29" s="31" t="str">
        <f>VLOOKUP($B29,[1]Кольцо_Любители!$B$13:$K$20,3,0)</f>
        <v>Пермь</v>
      </c>
      <c r="E29" s="31" t="str">
        <f>VLOOKUP($B29,[1]Кольцо_Любители!$B$13:$K$20,4,0)</f>
        <v>RXP 260,</v>
      </c>
      <c r="F29" s="23">
        <f>VLOOKUP($B29,[1]Кольцо_Любители!$B$13:$M$20,12,0)</f>
        <v>8</v>
      </c>
      <c r="G29" s="25">
        <f>VLOOKUP(F29,[1]const!$D$14:$E$22,2,)</f>
        <v>8</v>
      </c>
      <c r="H29" s="2">
        <v>8</v>
      </c>
    </row>
    <row r="30" spans="1:12">
      <c r="A30" s="22"/>
      <c r="B30" s="32"/>
      <c r="C30" s="3"/>
      <c r="D30" s="3"/>
      <c r="E30" s="3"/>
      <c r="F30" s="3"/>
      <c r="G30" s="3"/>
      <c r="H30" s="2"/>
    </row>
    <row r="31" spans="1:12" ht="15.75">
      <c r="A31" s="54" t="s">
        <v>17</v>
      </c>
      <c r="B31" s="54"/>
      <c r="C31" s="54"/>
      <c r="D31" s="54"/>
      <c r="E31" s="54"/>
      <c r="F31" s="54"/>
      <c r="G31" s="54"/>
      <c r="H31" s="2"/>
    </row>
    <row r="32" spans="1:12" ht="15.75">
      <c r="A32" s="6"/>
      <c r="B32" s="6"/>
      <c r="C32" s="6"/>
      <c r="D32" s="6"/>
      <c r="E32" s="6"/>
      <c r="F32" s="3"/>
      <c r="G32" s="3"/>
      <c r="H32" s="2"/>
    </row>
    <row r="33" spans="1:8">
      <c r="A33" s="23">
        <v>1</v>
      </c>
      <c r="B33" s="26">
        <v>100</v>
      </c>
      <c r="C33" s="33" t="str">
        <f>VLOOKUP($B33,[1]Кольцо_Ski_Division_П!$B$13:$K$20,2,0)</f>
        <v>Шилоносов Андрей</v>
      </c>
      <c r="D33" s="33" t="str">
        <f>VLOOKUP($B33,[1]Кольцо_Ski_Division_П!$B$13:$K$20,3,0)</f>
        <v>Пермь</v>
      </c>
      <c r="E33" s="33" t="str">
        <f>VLOOKUP($B33,[1]Кольцо_Ski_Division_П!$B$13:$K$20,4,0)</f>
        <v>superJet</v>
      </c>
      <c r="F33" s="28">
        <f>VLOOKUP($B33,[1]Кольцо_Ski_Division_П!$B$13:$M$20,12,0)</f>
        <v>1</v>
      </c>
      <c r="G33" s="28">
        <f>VLOOKUP(F33,[1]const!$D$14:$E$22,2,)</f>
        <v>20</v>
      </c>
      <c r="H33" s="29">
        <v>1</v>
      </c>
    </row>
    <row r="34" spans="1:8">
      <c r="A34" s="23">
        <v>2</v>
      </c>
      <c r="B34" s="30">
        <v>29</v>
      </c>
      <c r="C34" s="33" t="str">
        <f>VLOOKUP($B34,[1]Кольцо_Ski_Division_П!$B$13:$K$20,2,0)</f>
        <v>Ефремов Михаил</v>
      </c>
      <c r="D34" s="33" t="str">
        <f>VLOOKUP($B34,[1]Кольцо_Ski_Division_П!$B$13:$K$20,3,0)</f>
        <v>Ижевск</v>
      </c>
      <c r="E34" s="33" t="str">
        <f>VLOOKUP($B34,[1]Кольцо_Ski_Division_П!$B$13:$K$20,4,0)</f>
        <v>SuperJet</v>
      </c>
      <c r="F34" s="28">
        <f>VLOOKUP($B34,[1]Кольцо_Ski_Division_П!$B$13:$M$20,12,0)</f>
        <v>2</v>
      </c>
      <c r="G34" s="28">
        <f>VLOOKUP(F34,[1]const!$D$14:$E$22,2,)</f>
        <v>17</v>
      </c>
      <c r="H34" s="29">
        <v>2</v>
      </c>
    </row>
    <row r="35" spans="1:8">
      <c r="A35" s="23">
        <v>3</v>
      </c>
      <c r="B35" s="26">
        <v>37</v>
      </c>
      <c r="C35" s="33" t="str">
        <f>VLOOKUP($B35,[1]Кольцо_Ski_Division_П!$B$13:$K$20,2,0)</f>
        <v>Пантюхин Никита</v>
      </c>
      <c r="D35" s="33" t="str">
        <f>VLOOKUP($B35,[1]Кольцо_Ski_Division_П!$B$13:$K$20,3,0)</f>
        <v>Ижевск</v>
      </c>
      <c r="E35" s="33" t="str">
        <f>VLOOKUP($B35,[1]Кольцо_Ski_Division_П!$B$13:$K$20,4,0)</f>
        <v>Super Jet</v>
      </c>
      <c r="F35" s="28">
        <f>VLOOKUP($B35,[1]Кольцо_Ski_Division_П!$B$13:$M$20,12,0)</f>
        <v>3</v>
      </c>
      <c r="G35" s="28">
        <f>VLOOKUP(F35,[1]const!$D$14:$E$22,2,)</f>
        <v>15</v>
      </c>
      <c r="H35" s="29">
        <v>3</v>
      </c>
    </row>
    <row r="36" spans="1:8">
      <c r="A36" s="23">
        <v>4</v>
      </c>
      <c r="B36" s="30">
        <v>23</v>
      </c>
      <c r="C36" s="34" t="str">
        <f>VLOOKUP($B36,[1]Кольцо_Ski_Division_П!$B$13:$K$20,2,0)</f>
        <v>Мухутдинов Ринат</v>
      </c>
      <c r="D36" s="34" t="str">
        <f>VLOOKUP($B36,[1]Кольцо_Ski_Division_П!$B$13:$K$20,3,0)</f>
        <v>Озерск</v>
      </c>
      <c r="E36" s="34" t="str">
        <f>VLOOKUP($B36,[1]Кольцо_Ski_Division_П!$B$13:$K$20,4,0)</f>
        <v>Yamaha/Wabuzun</v>
      </c>
      <c r="F36" s="23">
        <f>VLOOKUP($B36,[1]Кольцо_Ski_Division_П!$B$13:$M$20,12,0)</f>
        <v>4</v>
      </c>
      <c r="G36" s="23">
        <f>VLOOKUP(F36,[1]const!$D$14:$E$22,2,)</f>
        <v>13</v>
      </c>
      <c r="H36" s="2">
        <v>4</v>
      </c>
    </row>
    <row r="37" spans="1:8">
      <c r="A37" s="23">
        <v>5</v>
      </c>
      <c r="B37" s="30">
        <v>8</v>
      </c>
      <c r="C37" s="34" t="str">
        <f>VLOOKUP($B37,[1]Кольцо_Ski_Division_П!$B$13:$K$20,2,0)</f>
        <v>Ижиков Сергей</v>
      </c>
      <c r="D37" s="34" t="str">
        <f>VLOOKUP($B37,[1]Кольцо_Ski_Division_П!$B$13:$K$20,3,0)</f>
        <v>Пермь</v>
      </c>
      <c r="E37" s="34" t="str">
        <f>VLOOKUP($B37,[1]Кольцо_Ski_Division_П!$B$13:$K$20,4,0)</f>
        <v>Yamaha</v>
      </c>
      <c r="F37" s="23">
        <f>VLOOKUP($B37,[1]Кольцо_Ski_Division_П!$B$13:$M$20,12,0)</f>
        <v>5</v>
      </c>
      <c r="G37" s="23">
        <f>VLOOKUP(F37,[1]const!$D$14:$E$22,2,)</f>
        <v>11</v>
      </c>
      <c r="H37" s="2">
        <v>5</v>
      </c>
    </row>
    <row r="38" spans="1:8">
      <c r="A38" s="23">
        <v>6</v>
      </c>
      <c r="B38" s="26">
        <v>9</v>
      </c>
      <c r="C38" s="34" t="str">
        <f>VLOOKUP($B38,[1]Кольцо_Ski_Division_П!$B$13:$K$20,2,0)</f>
        <v>Мясоутова Диляра</v>
      </c>
      <c r="D38" s="34" t="str">
        <f>VLOOKUP($B38,[1]Кольцо_Ski_Division_П!$B$13:$K$20,3,0)</f>
        <v>Альметьевск</v>
      </c>
      <c r="E38" s="34" t="str">
        <f>VLOOKUP($B38,[1]Кольцо_Ski_Division_П!$B$13:$K$20,4,0)</f>
        <v>SuperJet</v>
      </c>
      <c r="F38" s="23">
        <f>VLOOKUP($B38,[1]Кольцо_Ski_Division_П!$B$13:$M$20,12,0)</f>
        <v>6</v>
      </c>
      <c r="G38" s="23">
        <f>VLOOKUP(F38,[1]const!$D$14:$E$22,2,)</f>
        <v>10</v>
      </c>
      <c r="H38" s="2">
        <v>6</v>
      </c>
    </row>
    <row r="39" spans="1:8">
      <c r="A39" s="23">
        <v>7</v>
      </c>
      <c r="B39" s="26">
        <v>39</v>
      </c>
      <c r="C39" s="34" t="str">
        <f>VLOOKUP($B39,[1]Кольцо_Ski_Division_П!$B$13:$K$20,2,0)</f>
        <v>Мурыгин Денис</v>
      </c>
      <c r="D39" s="34" t="str">
        <f>VLOOKUP($B39,[1]Кольцо_Ski_Division_П!$B$13:$K$20,3,0)</f>
        <v>Ижевск</v>
      </c>
      <c r="E39" s="34" t="str">
        <f>VLOOKUP($B39,[1]Кольцо_Ski_Division_П!$B$13:$K$20,4,0)</f>
        <v>SuperJet</v>
      </c>
      <c r="F39" s="23">
        <f>VLOOKUP($B39,[1]Кольцо_Ski_Division_П!$B$13:$M$20,12,0)</f>
        <v>7</v>
      </c>
      <c r="G39" s="23">
        <f>VLOOKUP(F39,[1]const!$D$14:$E$22,2,)</f>
        <v>9</v>
      </c>
      <c r="H39" s="2">
        <v>7</v>
      </c>
    </row>
    <row r="40" spans="1:8">
      <c r="A40" s="22"/>
      <c r="B40" s="35"/>
      <c r="C40" s="36"/>
      <c r="D40" s="37"/>
      <c r="E40" s="10"/>
      <c r="F40" s="22"/>
      <c r="G40" s="22"/>
      <c r="H40" s="2"/>
    </row>
    <row r="41" spans="1:8" ht="15.75">
      <c r="A41" s="54" t="s">
        <v>23</v>
      </c>
      <c r="B41" s="54"/>
      <c r="C41" s="54"/>
      <c r="D41" s="54"/>
      <c r="E41" s="54"/>
      <c r="F41" s="54"/>
      <c r="G41" s="54"/>
      <c r="H41" s="2"/>
    </row>
    <row r="42" spans="1:8" ht="15.75">
      <c r="A42" s="6"/>
      <c r="B42" s="6"/>
      <c r="C42" s="6"/>
      <c r="D42" s="6"/>
      <c r="E42" s="6"/>
      <c r="F42" s="3"/>
      <c r="G42" s="3"/>
      <c r="H42" s="2"/>
    </row>
    <row r="43" spans="1:8">
      <c r="A43" s="23">
        <v>1</v>
      </c>
      <c r="B43" s="30">
        <v>29</v>
      </c>
      <c r="C43" s="33" t="str">
        <f>VLOOKUP($B43,[1]Кольцо_Ski_Division_Л!$B$13:$K$25,2,0)</f>
        <v>Ефремов Михаил</v>
      </c>
      <c r="D43" s="33" t="str">
        <f>VLOOKUP($B43,[1]Кольцо_Ski_Division_Л!$B$13:$K$25,3,0)</f>
        <v>Ижевск</v>
      </c>
      <c r="E43" s="33" t="str">
        <f>VLOOKUP($B43,[1]Кольцо_Ski_Division_Л!$B$13:$K$25,4,0)</f>
        <v>SuperJet</v>
      </c>
      <c r="F43" s="28">
        <f>VLOOKUP($B43,[1]Кольцо_Ski_Division_Л!$B$13:$M$25,12,0)</f>
        <v>1</v>
      </c>
      <c r="G43" s="28">
        <f>VLOOKUP(F43,[1]const!$D$14:$E$25,2,)</f>
        <v>20</v>
      </c>
      <c r="H43" s="29">
        <v>1</v>
      </c>
    </row>
    <row r="44" spans="1:8">
      <c r="A44" s="23">
        <v>2</v>
      </c>
      <c r="B44" s="26">
        <v>26</v>
      </c>
      <c r="C44" s="33" t="str">
        <f>VLOOKUP($B44,[1]Кольцо_Ski_Division_Л!$B$13:$K$25,2,0)</f>
        <v>Амирханов Рустам</v>
      </c>
      <c r="D44" s="33" t="str">
        <f>VLOOKUP($B44,[1]Кольцо_Ski_Division_Л!$B$13:$K$25,3,0)</f>
        <v>Казань</v>
      </c>
      <c r="E44" s="33" t="str">
        <f>VLOOKUP($B44,[1]Кольцо_Ski_Division_Л!$B$13:$K$25,4,0)</f>
        <v>superJet</v>
      </c>
      <c r="F44" s="28">
        <f>VLOOKUP($B44,[1]Кольцо_Ski_Division_Л!$B$13:$M$25,12,0)</f>
        <v>2</v>
      </c>
      <c r="G44" s="28">
        <f>VLOOKUP(F44,[1]const!$D$14:$E$25,2,)</f>
        <v>17</v>
      </c>
      <c r="H44" s="29">
        <v>2</v>
      </c>
    </row>
    <row r="45" spans="1:8">
      <c r="A45" s="23">
        <v>3</v>
      </c>
      <c r="B45" s="26">
        <v>9</v>
      </c>
      <c r="C45" s="33" t="str">
        <f>VLOOKUP($B45,[1]Кольцо_Ski_Division_Л!$B$13:$K$25,2,0)</f>
        <v>Мясоутова Диляра</v>
      </c>
      <c r="D45" s="33" t="str">
        <f>VLOOKUP($B45,[1]Кольцо_Ski_Division_Л!$B$13:$K$25,3,0)</f>
        <v>Альметьевск</v>
      </c>
      <c r="E45" s="33" t="str">
        <f>VLOOKUP($B45,[1]Кольцо_Ski_Division_Л!$B$13:$K$25,4,0)</f>
        <v>SuperJet</v>
      </c>
      <c r="F45" s="28">
        <f>VLOOKUP($B45,[1]Кольцо_Ski_Division_Л!$B$13:$M$25,12,0)</f>
        <v>3</v>
      </c>
      <c r="G45" s="28">
        <f>VLOOKUP(F45,[1]const!$D$14:$E$25,2,)</f>
        <v>15</v>
      </c>
      <c r="H45" s="29">
        <v>3</v>
      </c>
    </row>
    <row r="46" spans="1:8">
      <c r="A46" s="23">
        <v>4</v>
      </c>
      <c r="B46" s="30">
        <v>8</v>
      </c>
      <c r="C46" s="34" t="str">
        <f>VLOOKUP($B46,[1]Кольцо_Ski_Division_Л!$B$13:$K$25,2,0)</f>
        <v>Ижиков Сергей</v>
      </c>
      <c r="D46" s="34" t="str">
        <f>VLOOKUP($B46,[1]Кольцо_Ski_Division_Л!$B$13:$K$25,3,0)</f>
        <v>Пермь</v>
      </c>
      <c r="E46" s="34" t="str">
        <f>VLOOKUP($B46,[1]Кольцо_Ski_Division_Л!$B$13:$K$25,4,0)</f>
        <v>yamaha</v>
      </c>
      <c r="F46" s="23">
        <f>VLOOKUP($B46,[1]Кольцо_Ski_Division_Л!$B$13:$M$25,12,0)</f>
        <v>4</v>
      </c>
      <c r="G46" s="23">
        <f>VLOOKUP(F46,[1]const!$D$14:$E$25,2,)</f>
        <v>13</v>
      </c>
      <c r="H46" s="2">
        <v>4</v>
      </c>
    </row>
    <row r="47" spans="1:8">
      <c r="A47" s="23">
        <v>5</v>
      </c>
      <c r="B47" s="26">
        <v>39</v>
      </c>
      <c r="C47" s="34" t="str">
        <f>VLOOKUP($B47,[1]Кольцо_Ski_Division_Л!$B$13:$K$25,2,0)</f>
        <v>Мурыгин Денис</v>
      </c>
      <c r="D47" s="34" t="str">
        <f>VLOOKUP($B47,[1]Кольцо_Ski_Division_Л!$B$13:$K$25,3,0)</f>
        <v>Ижевск</v>
      </c>
      <c r="E47" s="34" t="str">
        <f>VLOOKUP($B47,[1]Кольцо_Ski_Division_Л!$B$13:$K$25,4,0)</f>
        <v>SuperJet</v>
      </c>
      <c r="F47" s="23">
        <f>VLOOKUP($B47,[1]Кольцо_Ski_Division_Л!$B$13:$M$25,12,0)</f>
        <v>5</v>
      </c>
      <c r="G47" s="23">
        <f>VLOOKUP(F47,[1]const!$D$14:$E$25,2,)</f>
        <v>11</v>
      </c>
      <c r="H47" s="2">
        <v>5</v>
      </c>
    </row>
    <row r="48" spans="1:8">
      <c r="A48" s="23">
        <v>6</v>
      </c>
      <c r="B48" s="26">
        <v>35</v>
      </c>
      <c r="C48" s="34" t="str">
        <f>VLOOKUP($B48,[1]Кольцо_Ski_Division_Л!$B$13:$K$25,2,0)</f>
        <v>Буйлин Александр</v>
      </c>
      <c r="D48" s="34" t="str">
        <f>VLOOKUP($B48,[1]Кольцо_Ski_Division_Л!$B$13:$K$25,3,0)</f>
        <v>Пермь</v>
      </c>
      <c r="E48" s="34">
        <f>VLOOKUP($B48,[1]Кольцо_Ski_Division_Л!$B$13:$K$25,4,0)</f>
        <v>0</v>
      </c>
      <c r="F48" s="23">
        <f>VLOOKUP($B48,[1]Кольцо_Ski_Division_Л!$B$13:$M$25,12,0)</f>
        <v>6</v>
      </c>
      <c r="G48" s="23">
        <f>VLOOKUP(F48,[1]const!$D$14:$E$25,2,)</f>
        <v>10</v>
      </c>
      <c r="H48" s="2">
        <v>6</v>
      </c>
    </row>
    <row r="49" spans="1:8">
      <c r="A49" s="23">
        <v>7</v>
      </c>
      <c r="B49" s="30">
        <v>38</v>
      </c>
      <c r="C49" s="34" t="str">
        <f>VLOOKUP($B49,[1]Кольцо_Ski_Division_Л!$B$13:$K$25,2,0)</f>
        <v>Вафин Дамир</v>
      </c>
      <c r="D49" s="34" t="str">
        <f>VLOOKUP($B49,[1]Кольцо_Ski_Division_Л!$B$13:$K$25,3,0)</f>
        <v>Казань</v>
      </c>
      <c r="E49" s="34" t="str">
        <f>VLOOKUP($B49,[1]Кольцо_Ski_Division_Л!$B$13:$K$25,4,0)</f>
        <v>Kawasaki</v>
      </c>
      <c r="F49" s="23">
        <f>VLOOKUP($B49,[1]Кольцо_Ski_Division_Л!$B$13:$M$25,12,0)</f>
        <v>7</v>
      </c>
      <c r="G49" s="23">
        <f>VLOOKUP(F49,[1]const!$D$14:$E$25,2,)</f>
        <v>9</v>
      </c>
      <c r="H49" s="2">
        <v>7</v>
      </c>
    </row>
    <row r="50" spans="1:8">
      <c r="A50" s="23">
        <v>8</v>
      </c>
      <c r="B50" s="26">
        <v>40</v>
      </c>
      <c r="C50" s="34" t="str">
        <f>VLOOKUP($B50,[1]Кольцо_Ski_Division_Л!$B$13:$K$25,2,0)</f>
        <v>Белобров Виталий</v>
      </c>
      <c r="D50" s="34" t="str">
        <f>VLOOKUP($B50,[1]Кольцо_Ski_Division_Л!$B$13:$K$25,3,0)</f>
        <v>Пермь</v>
      </c>
      <c r="E50" s="34">
        <f>VLOOKUP($B50,[1]Кольцо_Ski_Division_Л!$B$13:$K$25,4,0)</f>
        <v>0</v>
      </c>
      <c r="F50" s="23">
        <f>VLOOKUP($B50,[1]Кольцо_Ski_Division_Л!$B$13:$M$25,12,0)</f>
        <v>8</v>
      </c>
      <c r="G50" s="23">
        <f>VLOOKUP(F50,[1]const!$D$14:$E$25,2,)</f>
        <v>8</v>
      </c>
      <c r="H50" s="2">
        <v>8</v>
      </c>
    </row>
    <row r="51" spans="1:8">
      <c r="A51" s="23">
        <v>9</v>
      </c>
      <c r="B51" s="30">
        <v>44</v>
      </c>
      <c r="C51" s="34" t="str">
        <f>VLOOKUP($B51,[1]Кольцо_Ski_Division_Л!$B$13:$K$25,2,0)</f>
        <v>Степанов Иван</v>
      </c>
      <c r="D51" s="34" t="str">
        <f>VLOOKUP($B51,[1]Кольцо_Ski_Division_Л!$B$13:$K$25,3,0)</f>
        <v>Пермь</v>
      </c>
      <c r="E51" s="34" t="str">
        <f>VLOOKUP($B51,[1]Кольцо_Ski_Division_Л!$B$13:$K$25,4,0)</f>
        <v>SuperJet</v>
      </c>
      <c r="F51" s="23">
        <f>VLOOKUP($B51,[1]Кольцо_Ski_Division_Л!$B$13:$M$25,12,0)</f>
        <v>9</v>
      </c>
      <c r="G51" s="23">
        <f>VLOOKUP(F51,[1]const!$D$14:$E$25,2,)</f>
        <v>7</v>
      </c>
      <c r="H51" s="2">
        <v>9</v>
      </c>
    </row>
    <row r="52" spans="1:8">
      <c r="A52" s="23">
        <v>10</v>
      </c>
      <c r="B52" s="26">
        <v>37</v>
      </c>
      <c r="C52" s="34" t="str">
        <f>VLOOKUP($B52,[1]Кольцо_Ski_Division_Л!$B$13:$K$25,2,0)</f>
        <v>Пантюхин Никита</v>
      </c>
      <c r="D52" s="34" t="str">
        <f>VLOOKUP($B52,[1]Кольцо_Ski_Division_Л!$B$13:$K$25,3,0)</f>
        <v>Ижевск</v>
      </c>
      <c r="E52" s="34" t="str">
        <f>VLOOKUP($B52,[1]Кольцо_Ski_Division_Л!$B$13:$K$25,4,0)</f>
        <v>Super Jet</v>
      </c>
      <c r="F52" s="23">
        <f>VLOOKUP($B52,[1]Кольцо_Ski_Division_Л!$B$13:$M$25,12,0)</f>
        <v>10</v>
      </c>
      <c r="G52" s="23">
        <f>VLOOKUP(F52,[1]const!$D$14:$E$25,2,)</f>
        <v>6</v>
      </c>
      <c r="H52" s="2">
        <v>10</v>
      </c>
    </row>
    <row r="53" spans="1:8">
      <c r="A53" s="22"/>
      <c r="B53" s="38"/>
      <c r="C53" s="37"/>
      <c r="D53" s="37"/>
      <c r="E53" s="37"/>
      <c r="F53" s="22"/>
      <c r="G53" s="22"/>
      <c r="H53" s="2"/>
    </row>
    <row r="54" spans="1:8" ht="15.75">
      <c r="A54" s="54" t="s">
        <v>18</v>
      </c>
      <c r="B54" s="54"/>
      <c r="C54" s="54"/>
      <c r="D54" s="54"/>
      <c r="E54" s="54"/>
      <c r="F54" s="54"/>
      <c r="G54" s="54"/>
      <c r="H54" s="2"/>
    </row>
    <row r="55" spans="1:8" ht="15.75">
      <c r="A55" s="6"/>
      <c r="B55" s="6"/>
      <c r="C55" s="6"/>
      <c r="D55" s="6"/>
      <c r="E55" s="6"/>
      <c r="F55" s="3"/>
      <c r="G55" s="3"/>
      <c r="H55" s="2"/>
    </row>
    <row r="56" spans="1:8">
      <c r="A56" s="23">
        <v>1</v>
      </c>
      <c r="B56" s="26">
        <v>35</v>
      </c>
      <c r="C56" s="39" t="str">
        <f>VLOOKUP($B56,[1]Кольцо_Профи!$B$13:$K$25,2,0)</f>
        <v>Буйлин Александр</v>
      </c>
      <c r="D56" s="39" t="str">
        <f>VLOOKUP($B56,[1]Кольцо_Профи!$B$13:$K$25,3,0)</f>
        <v>Пермь</v>
      </c>
      <c r="E56" s="39" t="str">
        <f>VLOOKUP($B56,[1]Кольцо_Профи!$B$13:$K$25,4,0)</f>
        <v>RXPX 260RS</v>
      </c>
      <c r="F56" s="39">
        <f>VLOOKUP($B56,[1]Кольцо_Профи!$B$13:$M$25,12,0)</f>
        <v>1</v>
      </c>
      <c r="G56" s="39">
        <f>VLOOKUP(F56,[1]const!$D$14:$E$25,2,0)</f>
        <v>20</v>
      </c>
      <c r="H56" s="29">
        <v>1</v>
      </c>
    </row>
    <row r="57" spans="1:8">
      <c r="A57" s="23">
        <v>2</v>
      </c>
      <c r="B57" s="30">
        <v>8</v>
      </c>
      <c r="C57" s="39" t="str">
        <f>VLOOKUP($B57,[1]Кольцо_Профи!$B$13:$K$25,2,0)</f>
        <v>Ижиков Сергей</v>
      </c>
      <c r="D57" s="39" t="str">
        <f>VLOOKUP($B57,[1]Кольцо_Профи!$B$13:$K$25,3,0)</f>
        <v>Пермь</v>
      </c>
      <c r="E57" s="39" t="str">
        <f>VLOOKUP($B57,[1]Кольцо_Профи!$B$13:$K$25,4,0)</f>
        <v>BRP 260</v>
      </c>
      <c r="F57" s="39">
        <f>VLOOKUP($B57,[1]Кольцо_Профи!$B$13:$M$25,12,0)</f>
        <v>2</v>
      </c>
      <c r="G57" s="39">
        <f>VLOOKUP(F57,[1]const!$D$14:$E$25,2,0)</f>
        <v>17</v>
      </c>
      <c r="H57" s="29">
        <v>2</v>
      </c>
    </row>
    <row r="58" spans="1:8">
      <c r="A58" s="23">
        <v>3</v>
      </c>
      <c r="B58" s="30">
        <v>15</v>
      </c>
      <c r="C58" s="39" t="str">
        <f>VLOOKUP($B58,[1]Кольцо_Профи!$B$13:$K$25,2,0)</f>
        <v>Абрамян Левон</v>
      </c>
      <c r="D58" s="39" t="str">
        <f>VLOOKUP($B58,[1]Кольцо_Профи!$B$13:$K$25,3,0)</f>
        <v>Пермь</v>
      </c>
      <c r="E58" s="39" t="str">
        <f>VLOOKUP($B58,[1]Кольцо_Профи!$B$13:$K$25,4,0)</f>
        <v>RXP 260,</v>
      </c>
      <c r="F58" s="39">
        <f>VLOOKUP($B58,[1]Кольцо_Профи!$B$13:$M$25,12,0)</f>
        <v>3</v>
      </c>
      <c r="G58" s="39">
        <f>VLOOKUP(F58,[1]const!$D$14:$E$25,2,0)</f>
        <v>15</v>
      </c>
      <c r="H58" s="29">
        <v>3</v>
      </c>
    </row>
    <row r="59" spans="1:8">
      <c r="A59" s="23">
        <v>4</v>
      </c>
      <c r="B59" s="26">
        <v>40</v>
      </c>
      <c r="C59" s="40" t="str">
        <f>VLOOKUP($B59,[1]Кольцо_Профи!$B$13:$K$25,2,0)</f>
        <v>Белобров Виталий</v>
      </c>
      <c r="D59" s="40" t="str">
        <f>VLOOKUP($B59,[1]Кольцо_Профи!$B$13:$K$25,3,0)</f>
        <v>Пермь</v>
      </c>
      <c r="E59" s="40" t="str">
        <f>VLOOKUP($B59,[1]Кольцо_Профи!$B$13:$K$25,4,0)</f>
        <v>RXPX 255</v>
      </c>
      <c r="F59" s="40">
        <f>VLOOKUP($B59,[1]Кольцо_Профи!$B$13:$M$25,12,0)</f>
        <v>4</v>
      </c>
      <c r="G59" s="40">
        <f>VLOOKUP(F59,[1]const!$D$14:$E$25,2,0)</f>
        <v>13</v>
      </c>
      <c r="H59" s="2">
        <v>4</v>
      </c>
    </row>
    <row r="60" spans="1:8">
      <c r="A60" s="23">
        <v>5</v>
      </c>
      <c r="B60" s="30">
        <v>31</v>
      </c>
      <c r="C60" s="40" t="str">
        <f>VLOOKUP($B60,[1]Кольцо_Профи!$B$13:$K$25,2,0)</f>
        <v>Платонов Александр</v>
      </c>
      <c r="D60" s="40" t="str">
        <f>VLOOKUP($B60,[1]Кольцо_Профи!$B$13:$K$25,3,0)</f>
        <v>Пермь</v>
      </c>
      <c r="E60" s="40" t="str">
        <f>VLOOKUP($B60,[1]Кольцо_Профи!$B$13:$K$25,4,0)</f>
        <v>Sea-doo</v>
      </c>
      <c r="F60" s="40">
        <f>VLOOKUP($B60,[1]Кольцо_Профи!$B$13:$M$25,12,0)</f>
        <v>5</v>
      </c>
      <c r="G60" s="40">
        <f>VLOOKUP(F60,[1]const!$D$14:$E$25,2,0)</f>
        <v>11</v>
      </c>
      <c r="H60" s="2">
        <v>5</v>
      </c>
    </row>
    <row r="61" spans="1:8">
      <c r="A61" s="22"/>
      <c r="B61" s="32"/>
      <c r="C61" s="41"/>
      <c r="D61" s="41"/>
      <c r="E61" s="41"/>
      <c r="F61" s="3"/>
      <c r="G61" s="3"/>
      <c r="H61" s="2"/>
    </row>
    <row r="62" spans="1:8">
      <c r="A62" s="2"/>
      <c r="B62" s="5"/>
      <c r="C62" s="42" t="s">
        <v>19</v>
      </c>
      <c r="D62" s="2"/>
      <c r="E62" s="43" t="str">
        <f>gs_</f>
        <v>Халит  Латыфуллин г. Альметьевск</v>
      </c>
      <c r="F62" s="43"/>
      <c r="G62" s="41"/>
      <c r="H62" s="2"/>
    </row>
    <row r="63" spans="1:8">
      <c r="A63" s="2"/>
      <c r="B63" s="5"/>
      <c r="C63" s="42" t="s">
        <v>20</v>
      </c>
      <c r="D63" s="2"/>
      <c r="E63" s="43" t="str">
        <f>gsek</f>
        <v>Наталья Латыфуллина г. Альметьевск</v>
      </c>
      <c r="F63" s="43"/>
      <c r="G63" s="41"/>
      <c r="H63" s="2"/>
    </row>
    <row r="64" spans="1:8">
      <c r="A64" s="2"/>
      <c r="B64" s="5"/>
      <c r="C64" s="42" t="s">
        <v>21</v>
      </c>
      <c r="D64" s="2"/>
      <c r="E64" s="43" t="str">
        <f>sek</f>
        <v>Николай Ерёмин г. Пермь</v>
      </c>
      <c r="F64" s="3"/>
      <c r="G64" s="3"/>
      <c r="H64" s="2"/>
    </row>
  </sheetData>
  <mergeCells count="13">
    <mergeCell ref="A13:G13"/>
    <mergeCell ref="A20:G20"/>
    <mergeCell ref="A31:G31"/>
    <mergeCell ref="A41:G41"/>
    <mergeCell ref="A54:G54"/>
    <mergeCell ref="C10:C11"/>
    <mergeCell ref="D10:D11"/>
    <mergeCell ref="F10:G10"/>
    <mergeCell ref="A1:G1"/>
    <mergeCell ref="A3:G3"/>
    <mergeCell ref="A4:G4"/>
    <mergeCell ref="A6:G6"/>
    <mergeCell ref="F8:G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 кольцо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2016-06-24T10:35:33Z</dcterms:modified>
</cp:coreProperties>
</file>